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ensinet-my.sharepoint.com/personal/patrick_reith_sensirion_com/Documents/Desktop/"/>
    </mc:Choice>
  </mc:AlternateContent>
  <xr:revisionPtr revIDLastSave="98" documentId="8_{092C518C-DE40-4EC9-96D7-C3D2BA20EB8B}" xr6:coauthVersionLast="47" xr6:coauthVersionMax="47" xr10:uidLastSave="{125160EA-997F-4AC3-92C5-4FF799134710}"/>
  <bookViews>
    <workbookView xWindow="-108" yWindow="-108" windowWidth="23256" windowHeight="12576" xr2:uid="{00000000-000D-0000-FFFF-FFFF00000000}"/>
  </bookViews>
  <sheets>
    <sheet name="Auto Heater Management" sheetId="5" r:id="rId1"/>
  </sheets>
  <definedNames>
    <definedName name="mac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4" i="5" l="1"/>
  <c r="AL4" i="5"/>
  <c r="X5" i="5"/>
  <c r="U31" i="5" l="1"/>
  <c r="V31" i="5"/>
  <c r="U32" i="5"/>
  <c r="V32" i="5"/>
  <c r="X6" i="5"/>
  <c r="AH5" i="5"/>
  <c r="X4" i="5"/>
  <c r="AL5" i="5" l="1"/>
  <c r="AH6" i="5" l="1"/>
  <c r="E9" i="5" l="1"/>
  <c r="E10" i="5"/>
  <c r="E11" i="5"/>
  <c r="E12" i="5"/>
  <c r="E13" i="5"/>
  <c r="E14" i="5"/>
  <c r="E15" i="5"/>
  <c r="E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8" i="5"/>
  <c r="R9" i="5"/>
  <c r="R10" i="5"/>
  <c r="R11" i="5"/>
  <c r="R8" i="5"/>
  <c r="N9" i="5"/>
  <c r="N10" i="5"/>
  <c r="N11" i="5"/>
  <c r="N12" i="5"/>
  <c r="N13" i="5"/>
  <c r="N14" i="5"/>
  <c r="N15" i="5"/>
  <c r="N8" i="5"/>
  <c r="AL8" i="5"/>
  <c r="AK8" i="5" s="1"/>
  <c r="AL6" i="5" l="1"/>
  <c r="AK6" i="5" s="1"/>
  <c r="AL7" i="5"/>
  <c r="AK7" i="5" s="1"/>
  <c r="AL9" i="5"/>
  <c r="AK9" i="5" s="1"/>
  <c r="AG8" i="5"/>
  <c r="AG7" i="5"/>
  <c r="AG6" i="5"/>
  <c r="AG5" i="5"/>
  <c r="AG4" i="5"/>
  <c r="AH8" i="5" l="1"/>
  <c r="AH7" i="5"/>
  <c r="AA5" i="5" l="1"/>
  <c r="AA7" i="5" s="1"/>
  <c r="T8" i="5"/>
  <c r="V8" i="5" s="1"/>
  <c r="V9" i="5"/>
  <c r="AK5" i="5" s="1"/>
  <c r="AB9" i="5"/>
  <c r="AC9" i="5"/>
  <c r="V10" i="5"/>
  <c r="AB10" i="5"/>
  <c r="AC10" i="5"/>
  <c r="AH9" i="5" l="1"/>
  <c r="AC5" i="5"/>
  <c r="AC7" i="5"/>
  <c r="AB7" i="5"/>
  <c r="AA6" i="5"/>
  <c r="AA11" i="5" s="1"/>
  <c r="S27" i="5" l="1"/>
  <c r="AB6" i="5"/>
  <c r="AC6" i="5"/>
  <c r="S28" i="5" l="1"/>
  <c r="V27" i="5"/>
  <c r="S29" i="5"/>
  <c r="Z12" i="5"/>
  <c r="AA12" i="5" s="1"/>
  <c r="U29" i="5" l="1"/>
  <c r="V29" i="5"/>
  <c r="U28" i="5"/>
  <c r="S33" i="5"/>
  <c r="V28" i="5"/>
  <c r="AC12" i="5"/>
  <c r="Z13" i="5"/>
  <c r="AA13" i="5" s="1"/>
  <c r="AB12" i="5"/>
  <c r="R34" i="5" l="1"/>
  <c r="S34" i="5" s="1"/>
  <c r="AB13" i="5"/>
  <c r="AC13" i="5"/>
  <c r="Z14" i="5"/>
  <c r="AA14" i="5" s="1"/>
  <c r="V34" i="5" l="1"/>
  <c r="R35" i="5"/>
  <c r="S35" i="5" s="1"/>
  <c r="U34" i="5"/>
  <c r="AC14" i="5"/>
  <c r="Z15" i="5"/>
  <c r="AA15" i="5" s="1"/>
  <c r="AB14" i="5"/>
  <c r="U35" i="5" l="1"/>
  <c r="R36" i="5"/>
  <c r="S36" i="5" s="1"/>
  <c r="V35" i="5"/>
  <c r="AB15" i="5"/>
  <c r="Z16" i="5"/>
  <c r="AA16" i="5" s="1"/>
  <c r="AC15" i="5"/>
  <c r="V36" i="5" l="1"/>
  <c r="U36" i="5"/>
  <c r="R37" i="5"/>
  <c r="S37" i="5" s="1"/>
  <c r="AC16" i="5"/>
  <c r="AB16" i="5"/>
  <c r="Z17" i="5"/>
  <c r="AA17" i="5" s="1"/>
  <c r="U37" i="5" l="1"/>
  <c r="R38" i="5"/>
  <c r="S38" i="5" s="1"/>
  <c r="V37" i="5"/>
  <c r="AB17" i="5"/>
  <c r="AC17" i="5"/>
  <c r="Z18" i="5"/>
  <c r="AA18" i="5" s="1"/>
  <c r="V38" i="5" l="1"/>
  <c r="R39" i="5"/>
  <c r="S39" i="5" s="1"/>
  <c r="U38" i="5"/>
  <c r="AC18" i="5"/>
  <c r="Z19" i="5"/>
  <c r="AA19" i="5" s="1"/>
  <c r="AA20" i="5" s="1"/>
  <c r="AB18" i="5"/>
  <c r="V39" i="5" l="1"/>
  <c r="R40" i="5"/>
  <c r="S40" i="5" s="1"/>
  <c r="U39" i="5"/>
  <c r="AC19" i="5"/>
  <c r="AB19" i="5"/>
  <c r="V40" i="5" l="1"/>
  <c r="U40" i="5"/>
  <c r="R41" i="5"/>
  <c r="S41" i="5" s="1"/>
  <c r="Z21" i="5"/>
  <c r="AA21" i="5" s="1"/>
  <c r="S42" i="5" l="1"/>
  <c r="V41" i="5"/>
  <c r="U41" i="5"/>
  <c r="AC21" i="5"/>
  <c r="AB21" i="5"/>
  <c r="Z22" i="5"/>
  <c r="AA22" i="5" s="1"/>
  <c r="R43" i="5" l="1"/>
  <c r="S43" i="5" s="1"/>
  <c r="AB22" i="5"/>
  <c r="AC22" i="5"/>
  <c r="Z23" i="5"/>
  <c r="AA23" i="5" s="1"/>
  <c r="R44" i="5" l="1"/>
  <c r="S44" i="5" s="1"/>
  <c r="V43" i="5"/>
  <c r="U43" i="5"/>
  <c r="AC23" i="5"/>
  <c r="Z24" i="5"/>
  <c r="AA24" i="5" s="1"/>
  <c r="AB23" i="5"/>
  <c r="V44" i="5" l="1"/>
  <c r="R45" i="5"/>
  <c r="S45" i="5" s="1"/>
  <c r="U44" i="5"/>
  <c r="AC24" i="5"/>
  <c r="Z25" i="5"/>
  <c r="AA25" i="5" s="1"/>
  <c r="AB24" i="5"/>
  <c r="U45" i="5" l="1"/>
  <c r="R46" i="5"/>
  <c r="S46" i="5" s="1"/>
  <c r="V45" i="5"/>
  <c r="AC25" i="5"/>
  <c r="Z26" i="5"/>
  <c r="AA26" i="5" s="1"/>
  <c r="AB25" i="5"/>
  <c r="R47" i="5" l="1"/>
  <c r="S47" i="5" s="1"/>
  <c r="U46" i="5"/>
  <c r="V46" i="5"/>
  <c r="AC26" i="5"/>
  <c r="Z27" i="5"/>
  <c r="AA27" i="5" s="1"/>
  <c r="AB26" i="5"/>
  <c r="V47" i="5" l="1"/>
  <c r="U47" i="5"/>
  <c r="R48" i="5"/>
  <c r="S48" i="5" s="1"/>
  <c r="AC27" i="5"/>
  <c r="AB27" i="5"/>
  <c r="Z28" i="5"/>
  <c r="AA28" i="5" s="1"/>
  <c r="AC28" i="5" s="1"/>
  <c r="R49" i="5" l="1"/>
  <c r="S49" i="5" s="1"/>
  <c r="V48" i="5"/>
  <c r="U48" i="5"/>
  <c r="AB28" i="5"/>
  <c r="V49" i="5" l="1"/>
  <c r="R50" i="5"/>
  <c r="S50" i="5" s="1"/>
  <c r="U49" i="5"/>
  <c r="AF9" i="5" l="1"/>
  <c r="U50" i="5"/>
  <c r="V50" i="5"/>
</calcChain>
</file>

<file path=xl/sharedStrings.xml><?xml version="1.0" encoding="utf-8"?>
<sst xmlns="http://schemas.openxmlformats.org/spreadsheetml/2006/main" count="66" uniqueCount="47">
  <si>
    <t>poly</t>
  </si>
  <si>
    <t>init</t>
  </si>
  <si>
    <t>CRC:</t>
  </si>
  <si>
    <t>IPA</t>
  </si>
  <si>
    <t>H2O DTP</t>
  </si>
  <si>
    <t>measure medium</t>
  </si>
  <si>
    <t>LSB</t>
  </si>
  <si>
    <t>meaning</t>
  </si>
  <si>
    <t>#</t>
  </si>
  <si>
    <t>on-trigger divider</t>
  </si>
  <si>
    <t>ms</t>
  </si>
  <si>
    <t>flow ticks</t>
  </si>
  <si>
    <t>% power</t>
  </si>
  <si>
    <t>MSB</t>
  </si>
  <si>
    <t>Word</t>
  </si>
  <si>
    <t>Hex:</t>
  </si>
  <si>
    <t>(4 bit)</t>
  </si>
  <si>
    <t>(2 bit)</t>
  </si>
  <si>
    <t>(3 bit)</t>
  </si>
  <si>
    <t>Eris Argument CRC calculator</t>
  </si>
  <si>
    <t>Argument:</t>
  </si>
  <si>
    <t>LUT select</t>
  </si>
  <si>
    <t>Off trigger limit</t>
  </si>
  <si>
    <t>Off confirmation time</t>
  </si>
  <si>
    <t>On-trigger level</t>
  </si>
  <si>
    <t>Power level</t>
  </si>
  <si>
    <t>Low Power Level Selection</t>
  </si>
  <si>
    <t>On-Trigger Level Selection</t>
  </si>
  <si>
    <t>Off-Time Level Selection</t>
  </si>
  <si>
    <t>Off-Trigger level Division Selection</t>
  </si>
  <si>
    <t>LUT Selection</t>
  </si>
  <si>
    <t>Bit[0:2]</t>
  </si>
  <si>
    <t>Bit[3:6]</t>
  </si>
  <si>
    <t>Bit[9:11]</t>
  </si>
  <si>
    <t>Bit[7:8]</t>
  </si>
  <si>
    <t>Bit[12:15]</t>
  </si>
  <si>
    <t>off-trigger level divider</t>
  </si>
  <si>
    <t>low power level</t>
  </si>
  <si>
    <t>off-trigger time [ms]</t>
  </si>
  <si>
    <t>on-trigger level [flow ticks]</t>
  </si>
  <si>
    <t>Command w. Argument</t>
  </si>
  <si>
    <t>Command argument (4 hex digits)</t>
  </si>
  <si>
    <t>generate command code</t>
  </si>
  <si>
    <t>decode argument</t>
  </si>
  <si>
    <t>Calibration</t>
  </si>
  <si>
    <t>Heater management argument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</si>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</sst>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Consolas"/>
      <family val="3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 tint="-0.499984740745262"/>
      <name val="Wingdings 3"/>
      <family val="1"/>
      <charset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0" fillId="4" borderId="1" xfId="0" applyFill="1" applyBorder="1"/>
    <xf numFmtId="0" fontId="2" fillId="0" borderId="1" xfId="0" applyFont="1" applyBorder="1"/>
    <xf numFmtId="0" fontId="0" fillId="4" borderId="2" xfId="0" applyFill="1" applyBorder="1"/>
    <xf numFmtId="0" fontId="2" fillId="0" borderId="2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/>
    <xf numFmtId="0" fontId="0" fillId="0" borderId="12" xfId="0" applyBorder="1"/>
    <xf numFmtId="0" fontId="0" fillId="0" borderId="13" xfId="0" applyBorder="1"/>
    <xf numFmtId="0" fontId="3" fillId="0" borderId="0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10" xfId="0" applyFont="1" applyBorder="1"/>
    <xf numFmtId="0" fontId="4" fillId="0" borderId="10" xfId="0" applyFont="1" applyBorder="1"/>
    <xf numFmtId="0" fontId="3" fillId="0" borderId="11" xfId="0" applyFont="1" applyFill="1" applyBorder="1"/>
    <xf numFmtId="0" fontId="0" fillId="5" borderId="0" xfId="0" applyFill="1"/>
    <xf numFmtId="0" fontId="3" fillId="0" borderId="9" xfId="0" applyFont="1" applyBorder="1"/>
    <xf numFmtId="0" fontId="1" fillId="0" borderId="0" xfId="0" applyFont="1" applyFill="1" applyBorder="1" applyAlignment="1">
      <alignment vertical="center"/>
    </xf>
    <xf numFmtId="0" fontId="3" fillId="0" borderId="7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15" xfId="0" applyBorder="1"/>
    <xf numFmtId="0" fontId="0" fillId="0" borderId="14" xfId="0" applyBorder="1"/>
    <xf numFmtId="0" fontId="0" fillId="5" borderId="0" xfId="0" applyFill="1" applyBorder="1"/>
    <xf numFmtId="0" fontId="0" fillId="0" borderId="4" xfId="0" applyBorder="1"/>
    <xf numFmtId="0" fontId="0" fillId="6" borderId="6" xfId="0" applyFill="1" applyBorder="1"/>
    <xf numFmtId="0" fontId="0" fillId="6" borderId="12" xfId="0" applyFill="1" applyBorder="1"/>
    <xf numFmtId="0" fontId="0" fillId="6" borderId="13" xfId="0" applyFill="1" applyBorder="1"/>
    <xf numFmtId="9" fontId="0" fillId="6" borderId="11" xfId="1" applyFont="1" applyFill="1" applyBorder="1"/>
    <xf numFmtId="0" fontId="0" fillId="0" borderId="19" xfId="0" applyBorder="1"/>
    <xf numFmtId="0" fontId="1" fillId="3" borderId="20" xfId="0" applyFont="1" applyFill="1" applyBorder="1"/>
    <xf numFmtId="0" fontId="6" fillId="5" borderId="0" xfId="0" applyFont="1" applyFill="1"/>
    <xf numFmtId="0" fontId="1" fillId="5" borderId="4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3" fillId="5" borderId="8" xfId="0" applyFont="1" applyFill="1" applyBorder="1"/>
    <xf numFmtId="0" fontId="4" fillId="5" borderId="0" xfId="0" applyFont="1" applyFill="1" applyBorder="1"/>
    <xf numFmtId="0" fontId="0" fillId="5" borderId="8" xfId="0" applyFill="1" applyBorder="1"/>
    <xf numFmtId="0" fontId="0" fillId="5" borderId="14" xfId="0" applyFill="1" applyBorder="1"/>
    <xf numFmtId="0" fontId="0" fillId="5" borderId="1" xfId="0" applyFill="1" applyBorder="1"/>
    <xf numFmtId="0" fontId="2" fillId="5" borderId="1" xfId="0" applyFont="1" applyFill="1" applyBorder="1"/>
    <xf numFmtId="0" fontId="0" fillId="5" borderId="12" xfId="0" applyFill="1" applyBorder="1"/>
    <xf numFmtId="0" fontId="0" fillId="5" borderId="15" xfId="0" applyFill="1" applyBorder="1"/>
    <xf numFmtId="0" fontId="0" fillId="5" borderId="2" xfId="0" applyFill="1" applyBorder="1"/>
    <xf numFmtId="0" fontId="2" fillId="5" borderId="2" xfId="0" applyFont="1" applyFill="1" applyBorder="1"/>
    <xf numFmtId="0" fontId="0" fillId="5" borderId="13" xfId="0" applyFill="1" applyBorder="1"/>
    <xf numFmtId="0" fontId="3" fillId="5" borderId="7" xfId="0" applyFont="1" applyFill="1" applyBorder="1"/>
    <xf numFmtId="0" fontId="3" fillId="5" borderId="0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4" fillId="5" borderId="10" xfId="0" applyFont="1" applyFill="1" applyBorder="1"/>
    <xf numFmtId="0" fontId="3" fillId="5" borderId="11" xfId="0" applyFont="1" applyFill="1" applyBorder="1"/>
    <xf numFmtId="0" fontId="8" fillId="2" borderId="3" xfId="2" applyFont="1" applyFill="1" applyBorder="1" applyAlignment="1">
      <alignment horizontal="center" vertical="center"/>
    </xf>
    <xf numFmtId="9" fontId="0" fillId="3" borderId="11" xfId="1" applyFont="1" applyFill="1" applyBorder="1"/>
    <xf numFmtId="0" fontId="0" fillId="0" borderId="21" xfId="0" applyBorder="1"/>
    <xf numFmtId="0" fontId="0" fillId="3" borderId="22" xfId="0" applyFill="1" applyBorder="1"/>
    <xf numFmtId="0" fontId="0" fillId="3" borderId="13" xfId="0" applyFill="1" applyBorder="1"/>
    <xf numFmtId="0" fontId="0" fillId="5" borderId="19" xfId="0" applyFill="1" applyBorder="1"/>
    <xf numFmtId="0" fontId="0" fillId="6" borderId="20" xfId="0" applyFill="1" applyBorder="1"/>
    <xf numFmtId="0" fontId="9" fillId="5" borderId="0" xfId="0" applyFont="1" applyFill="1"/>
    <xf numFmtId="0" fontId="0" fillId="5" borderId="0" xfId="0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1" fillId="3" borderId="0" xfId="0" applyFont="1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7" borderId="16" xfId="0" applyFill="1" applyBorder="1" applyAlignment="1" applyProtection="1">
      <alignment horizontal="right"/>
      <protection hidden="1"/>
    </xf>
    <xf numFmtId="10" fontId="5" fillId="0" borderId="0" xfId="1" applyNumberFormat="1" applyFont="1" applyProtection="1">
      <protection hidden="1"/>
    </xf>
    <xf numFmtId="0" fontId="0" fillId="0" borderId="0" xfId="0" quotePrefix="1" applyProtection="1">
      <protection hidden="1"/>
    </xf>
    <xf numFmtId="9" fontId="0" fillId="0" borderId="0" xfId="1" applyFont="1" applyProtection="1">
      <protection hidden="1"/>
    </xf>
    <xf numFmtId="0" fontId="0" fillId="7" borderId="17" xfId="0" applyFill="1" applyBorder="1" applyAlignment="1" applyProtection="1">
      <alignment horizontal="right"/>
      <protection hidden="1"/>
    </xf>
    <xf numFmtId="10" fontId="0" fillId="0" borderId="0" xfId="1" applyNumberFormat="1" applyFont="1" applyProtection="1">
      <protection hidden="1"/>
    </xf>
    <xf numFmtId="0" fontId="0" fillId="7" borderId="18" xfId="0" applyFill="1" applyBorder="1" applyAlignment="1" applyProtection="1">
      <alignment horizontal="right"/>
      <protection hidden="1"/>
    </xf>
    <xf numFmtId="0" fontId="0" fillId="0" borderId="0" xfId="0" applyFill="1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9" fontId="0" fillId="0" borderId="0" xfId="0" applyNumberFormat="1" applyProtection="1">
      <protection hidden="1"/>
    </xf>
    <xf numFmtId="9" fontId="0" fillId="0" borderId="0" xfId="0" applyNumberFormat="1" applyFill="1" applyBorder="1" applyProtection="1">
      <protection hidden="1"/>
    </xf>
    <xf numFmtId="10" fontId="0" fillId="0" borderId="0" xfId="1" applyNumberFormat="1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0" fillId="5" borderId="0" xfId="0" applyFont="1" applyFill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1" fillId="5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AV61"/>
  <sheetViews>
    <sheetView tabSelected="1" topLeftCell="AE1" zoomScaleNormal="100" workbookViewId="0">
      <selection activeCell="AO14" sqref="AO14"/>
    </sheetView>
  </sheetViews>
  <sheetFormatPr defaultColWidth="9.109375" defaultRowHeight="14.4" x14ac:dyDescent="0.3"/>
  <cols>
    <col min="1" max="1" width="2.88671875" style="66" hidden="1" customWidth="1"/>
    <col min="2" max="2" width="7.44140625" style="68" hidden="1" customWidth="1"/>
    <col min="3" max="6" width="9.109375" style="68" hidden="1" customWidth="1"/>
    <col min="7" max="7" width="7.33203125" style="68" hidden="1" customWidth="1"/>
    <col min="8" max="24" width="9.109375" style="68" hidden="1" customWidth="1"/>
    <col min="25" max="27" width="9.109375" hidden="1" customWidth="1"/>
    <col min="28" max="28" width="6.6640625" hidden="1" customWidth="1"/>
    <col min="29" max="29" width="8.6640625" hidden="1" customWidth="1"/>
    <col min="30" max="30" width="7.88671875" hidden="1" customWidth="1"/>
    <col min="31" max="31" width="29.109375" customWidth="1"/>
    <col min="32" max="32" width="13" customWidth="1"/>
    <col min="33" max="33" width="2.44140625" customWidth="1"/>
    <col min="36" max="36" width="30.88671875" hidden="1" customWidth="1"/>
    <col min="37" max="38" width="0" hidden="1" customWidth="1"/>
    <col min="40" max="48" width="9.109375" style="20"/>
  </cols>
  <sheetData>
    <row r="1" spans="2:39" ht="23.4" x14ac:dyDescent="0.45">
      <c r="B1" s="67"/>
      <c r="AE1" s="36" t="s">
        <v>45</v>
      </c>
      <c r="AF1" s="20"/>
      <c r="AG1" s="20"/>
      <c r="AH1" s="20"/>
      <c r="AI1" s="20"/>
      <c r="AJ1" s="20"/>
      <c r="AK1" s="20"/>
      <c r="AL1" s="20"/>
      <c r="AM1" s="20"/>
    </row>
    <row r="2" spans="2:39" x14ac:dyDescent="0.3">
      <c r="AE2" s="20"/>
      <c r="AF2" s="20"/>
      <c r="AG2" s="20"/>
      <c r="AH2" s="20"/>
      <c r="AI2" s="20"/>
      <c r="AJ2" s="20"/>
      <c r="AK2" s="20"/>
      <c r="AL2" s="20"/>
      <c r="AM2" s="20"/>
    </row>
    <row r="3" spans="2:39" ht="15" thickBot="1" x14ac:dyDescent="0.35">
      <c r="B3" s="91" t="s">
        <v>26</v>
      </c>
      <c r="C3" s="91"/>
      <c r="D3" s="91"/>
      <c r="G3" s="91" t="s">
        <v>27</v>
      </c>
      <c r="H3" s="91"/>
      <c r="I3" s="91"/>
      <c r="J3" s="91"/>
      <c r="K3" s="91" t="s">
        <v>28</v>
      </c>
      <c r="L3" s="91"/>
      <c r="M3" s="91"/>
      <c r="O3" s="92" t="s">
        <v>29</v>
      </c>
      <c r="P3" s="92"/>
      <c r="Q3" s="92"/>
      <c r="S3" s="91" t="s">
        <v>30</v>
      </c>
      <c r="T3" s="91"/>
      <c r="U3" s="91"/>
      <c r="AE3" s="65" t="s">
        <v>42</v>
      </c>
      <c r="AF3" s="20"/>
      <c r="AG3" s="20"/>
      <c r="AH3" s="93"/>
      <c r="AI3" s="20"/>
      <c r="AJ3" s="65" t="s">
        <v>43</v>
      </c>
      <c r="AK3" s="20"/>
      <c r="AL3" s="90"/>
      <c r="AM3" s="90"/>
    </row>
    <row r="4" spans="2:39" ht="15" thickBot="1" x14ac:dyDescent="0.35">
      <c r="B4" s="69" t="s">
        <v>25</v>
      </c>
      <c r="D4" s="70">
        <v>7</v>
      </c>
      <c r="G4" s="69" t="s">
        <v>24</v>
      </c>
      <c r="I4" s="70">
        <v>6</v>
      </c>
      <c r="K4" s="69" t="s">
        <v>23</v>
      </c>
      <c r="M4" s="70">
        <v>7</v>
      </c>
      <c r="O4" s="69" t="s">
        <v>22</v>
      </c>
      <c r="Q4" s="70">
        <v>0</v>
      </c>
      <c r="S4" s="69" t="s">
        <v>21</v>
      </c>
      <c r="U4" s="70">
        <v>2</v>
      </c>
      <c r="W4" s="71" t="s">
        <v>20</v>
      </c>
      <c r="X4" s="71">
        <f>U4*2^12+M4*2^9+Q4*2^7+I4*2^3+D4</f>
        <v>11831</v>
      </c>
      <c r="Z4" s="11" t="s">
        <v>19</v>
      </c>
      <c r="AA4" s="6"/>
      <c r="AB4" s="6"/>
      <c r="AC4" s="7"/>
      <c r="AE4" s="29" t="s">
        <v>44</v>
      </c>
      <c r="AF4" s="30" t="s">
        <v>46</v>
      </c>
      <c r="AG4" s="58" t="str">
        <f>HYPERLINK("#"&amp;ADDRESS(ROW(),COLUMN()-1),CHAR(128))</f>
        <v>€</v>
      </c>
      <c r="AH4" s="90">
        <f>VLOOKUP(AF4,T$8:U$10,2,FALSE)</f>
        <v>1</v>
      </c>
      <c r="AI4" s="90"/>
      <c r="AJ4" s="63" t="s">
        <v>41</v>
      </c>
      <c r="AK4" s="64">
        <v>1645</v>
      </c>
      <c r="AL4" s="90">
        <f>HEX2DEC(AK4)</f>
        <v>5701</v>
      </c>
      <c r="AM4" s="90"/>
    </row>
    <row r="5" spans="2:39" x14ac:dyDescent="0.3">
      <c r="B5" s="68" t="s">
        <v>18</v>
      </c>
      <c r="C5" s="68" t="s">
        <v>31</v>
      </c>
      <c r="E5" s="82"/>
      <c r="F5" s="89"/>
      <c r="G5" s="68" t="s">
        <v>16</v>
      </c>
      <c r="H5" s="68" t="s">
        <v>32</v>
      </c>
      <c r="K5" s="68" t="s">
        <v>18</v>
      </c>
      <c r="L5" s="68" t="s">
        <v>33</v>
      </c>
      <c r="O5" s="68" t="s">
        <v>17</v>
      </c>
      <c r="P5" s="68" t="s">
        <v>34</v>
      </c>
      <c r="S5" s="68" t="s">
        <v>16</v>
      </c>
      <c r="T5" s="68" t="s">
        <v>35</v>
      </c>
      <c r="W5" s="71" t="s">
        <v>15</v>
      </c>
      <c r="X5" s="72" t="str">
        <f>"0x"&amp;DEC2HEX(X4,4)</f>
        <v>0x2E37</v>
      </c>
      <c r="Z5" s="8" t="s">
        <v>14</v>
      </c>
      <c r="AA5" s="5">
        <f>X4</f>
        <v>11831</v>
      </c>
      <c r="AB5" s="5"/>
      <c r="AC5" s="15" t="str">
        <f>"0x"&amp;DEC2HEX(AA5,4)</f>
        <v>0x2E37</v>
      </c>
      <c r="AE5" s="27" t="s">
        <v>38</v>
      </c>
      <c r="AF5" s="31">
        <v>400</v>
      </c>
      <c r="AG5" s="58" t="str">
        <f>HYPERLINK("#"&amp;ADDRESS(ROW(),COLUMN()-1),CHAR(128))</f>
        <v>€</v>
      </c>
      <c r="AH5" s="90">
        <f>VLOOKUP(AF5,L8:M15,2)</f>
        <v>4</v>
      </c>
      <c r="AI5" s="90"/>
      <c r="AJ5" s="60" t="s">
        <v>44</v>
      </c>
      <c r="AK5" s="61" t="str">
        <f>VLOOKUP(AL5,U8:V23,2)</f>
        <v>Water</v>
      </c>
      <c r="AL5" s="90">
        <f>_xlfn.BITAND(AL$4,HEX2DEC("F000"))/2^12</f>
        <v>1</v>
      </c>
      <c r="AM5" s="90"/>
    </row>
    <row r="6" spans="2:39" x14ac:dyDescent="0.3">
      <c r="E6" s="82"/>
      <c r="F6" s="82"/>
      <c r="G6" s="82"/>
      <c r="W6" s="71" t="s">
        <v>2</v>
      </c>
      <c r="X6" s="73" t="str">
        <f>AC28</f>
        <v>0x62</v>
      </c>
      <c r="Z6" s="8" t="s">
        <v>13</v>
      </c>
      <c r="AA6" s="5">
        <f>_xlfn.BITAND(AA5,255*256)/256</f>
        <v>46</v>
      </c>
      <c r="AB6" s="16" t="str">
        <f>DEC2BIN(AA6,8)</f>
        <v>00101110</v>
      </c>
      <c r="AC6" s="15" t="str">
        <f>"0x"&amp;DEC2HEX(AA6,2)</f>
        <v>0x2E</v>
      </c>
      <c r="AE6" s="27" t="s">
        <v>36</v>
      </c>
      <c r="AF6" s="31">
        <v>4</v>
      </c>
      <c r="AG6" s="58" t="str">
        <f>HYPERLINK("#"&amp;ADDRESS(ROW(),COLUMN()-1),CHAR(128))</f>
        <v>€</v>
      </c>
      <c r="AH6" s="90">
        <f>VLOOKUP(AF6,P8:Q11,2)</f>
        <v>2</v>
      </c>
      <c r="AI6" s="90"/>
      <c r="AJ6" s="26" t="s">
        <v>38</v>
      </c>
      <c r="AK6" s="62">
        <f>VLOOKUP(AL6,M8:N15,2)</f>
        <v>200</v>
      </c>
      <c r="AL6" s="90">
        <f>_xlfn.BITAND(AL$4,HEX2DEC("0E00"))/2^9</f>
        <v>3</v>
      </c>
      <c r="AM6" s="90"/>
    </row>
    <row r="7" spans="2:39" x14ac:dyDescent="0.3">
      <c r="C7" s="68" t="s">
        <v>12</v>
      </c>
      <c r="D7" s="68" t="s">
        <v>8</v>
      </c>
      <c r="E7" s="82"/>
      <c r="F7" s="82"/>
      <c r="G7" s="87"/>
      <c r="H7" s="68" t="s">
        <v>11</v>
      </c>
      <c r="I7" s="68" t="s">
        <v>8</v>
      </c>
      <c r="L7" s="68" t="s">
        <v>10</v>
      </c>
      <c r="M7" s="68" t="s">
        <v>8</v>
      </c>
      <c r="P7" s="74" t="s">
        <v>9</v>
      </c>
      <c r="Q7" s="68" t="s">
        <v>8</v>
      </c>
      <c r="S7" s="75" t="s">
        <v>7</v>
      </c>
      <c r="U7" s="68" t="s">
        <v>8</v>
      </c>
      <c r="W7" s="71"/>
      <c r="X7" s="71"/>
      <c r="Z7" s="8" t="s">
        <v>6</v>
      </c>
      <c r="AA7" s="5">
        <f>_xlfn.BITAND(AA5,255)</f>
        <v>55</v>
      </c>
      <c r="AB7" s="16" t="str">
        <f>DEC2BIN(AA7,8)</f>
        <v>00110111</v>
      </c>
      <c r="AC7" s="15" t="str">
        <f>"0x"&amp;DEC2HEX(AA7,2)</f>
        <v>0x37</v>
      </c>
      <c r="AE7" s="26" t="s">
        <v>39</v>
      </c>
      <c r="AF7" s="32">
        <v>4500</v>
      </c>
      <c r="AG7" s="58" t="str">
        <f>HYPERLINK("#"&amp;ADDRESS(ROW(),COLUMN()-1),CHAR(128))</f>
        <v>€</v>
      </c>
      <c r="AH7" s="90">
        <f>VLOOKUP(AF7,H8:I23,2)</f>
        <v>15</v>
      </c>
      <c r="AI7" s="90"/>
      <c r="AJ7" s="26" t="s">
        <v>36</v>
      </c>
      <c r="AK7" s="62">
        <f>VLOOKUP(AL7,Q8:R11,2)</f>
        <v>2</v>
      </c>
      <c r="AL7" s="90">
        <f>_xlfn.BITAND(AL$4,HEX2DEC("0180"))/2^7</f>
        <v>0</v>
      </c>
      <c r="AM7" s="90"/>
    </row>
    <row r="8" spans="2:39" ht="15" thickBot="1" x14ac:dyDescent="0.35">
      <c r="C8" s="76">
        <v>4.4999999999999998E-2</v>
      </c>
      <c r="D8" s="77">
        <v>0</v>
      </c>
      <c r="E8" s="78">
        <f>C8</f>
        <v>4.4999999999999998E-2</v>
      </c>
      <c r="F8" s="82"/>
      <c r="G8" s="88"/>
      <c r="H8" s="69">
        <v>25</v>
      </c>
      <c r="I8" s="74">
        <v>0</v>
      </c>
      <c r="J8" s="68">
        <f>H8</f>
        <v>25</v>
      </c>
      <c r="K8" s="77"/>
      <c r="L8" s="68">
        <v>25</v>
      </c>
      <c r="M8" s="68">
        <v>0</v>
      </c>
      <c r="N8" s="68">
        <f>L8</f>
        <v>25</v>
      </c>
      <c r="P8" s="68">
        <v>2</v>
      </c>
      <c r="Q8" s="68">
        <v>0</v>
      </c>
      <c r="R8" s="68">
        <f>P8</f>
        <v>2</v>
      </c>
      <c r="S8" s="79" t="s">
        <v>5</v>
      </c>
      <c r="T8" s="69" t="str">
        <f t="shared" ref="T8:T10" si="0">"alt"&amp;U8&amp;".otp"</f>
        <v>alt0.otp</v>
      </c>
      <c r="U8" s="74">
        <v>0</v>
      </c>
      <c r="V8" s="68" t="str">
        <f>T8</f>
        <v>alt0.otp</v>
      </c>
      <c r="W8" s="71"/>
      <c r="X8" s="71"/>
      <c r="Y8" s="5"/>
      <c r="Z8" s="8"/>
      <c r="AA8" s="5"/>
      <c r="AB8" s="5"/>
      <c r="AC8" s="9"/>
      <c r="AE8" s="10" t="s">
        <v>37</v>
      </c>
      <c r="AF8" s="33">
        <v>0.18</v>
      </c>
      <c r="AG8" s="58" t="str">
        <f>HYPERLINK("#"&amp;ADDRESS(ROW(),COLUMN()-1),CHAR(128))</f>
        <v>€</v>
      </c>
      <c r="AH8" s="90">
        <f>VLOOKUP(AF8,C8:D15,2)</f>
        <v>4</v>
      </c>
      <c r="AI8" s="90"/>
      <c r="AJ8" s="26" t="s">
        <v>39</v>
      </c>
      <c r="AK8" s="62">
        <f>VLOOKUP(AL8,I8:J23,2)</f>
        <v>400</v>
      </c>
      <c r="AL8" s="90">
        <f>_xlfn.BITAND(AL$4,HEX2DEC("0078"))/2^3</f>
        <v>8</v>
      </c>
      <c r="AM8" s="90"/>
    </row>
    <row r="9" spans="2:39" ht="15" thickBot="1" x14ac:dyDescent="0.35">
      <c r="C9" s="80">
        <v>6.25E-2</v>
      </c>
      <c r="D9" s="77">
        <v>1</v>
      </c>
      <c r="E9" s="78">
        <f t="shared" ref="E9:E15" si="1">C9</f>
        <v>6.25E-2</v>
      </c>
      <c r="F9" s="82"/>
      <c r="G9" s="88"/>
      <c r="H9" s="68">
        <v>35</v>
      </c>
      <c r="I9" s="74">
        <v>1</v>
      </c>
      <c r="J9" s="68">
        <f t="shared" ref="J9:J23" si="2">H9</f>
        <v>35</v>
      </c>
      <c r="K9" s="77"/>
      <c r="L9" s="68">
        <v>50</v>
      </c>
      <c r="M9" s="68">
        <v>1</v>
      </c>
      <c r="N9" s="68">
        <f t="shared" ref="N9:N15" si="3">L9</f>
        <v>50</v>
      </c>
      <c r="P9" s="68">
        <v>3</v>
      </c>
      <c r="Q9" s="68">
        <v>1</v>
      </c>
      <c r="R9" s="68">
        <f t="shared" ref="R9:R11" si="4">P9</f>
        <v>3</v>
      </c>
      <c r="S9" s="81" t="s">
        <v>4</v>
      </c>
      <c r="T9" s="69" t="s">
        <v>46</v>
      </c>
      <c r="U9" s="74">
        <v>1</v>
      </c>
      <c r="V9" s="68" t="str">
        <f t="shared" ref="V9:V10" si="5">T9</f>
        <v>Water</v>
      </c>
      <c r="W9" s="71"/>
      <c r="X9" s="71"/>
      <c r="Y9" s="5"/>
      <c r="Z9" s="27" t="s">
        <v>0</v>
      </c>
      <c r="AA9" s="1">
        <v>49</v>
      </c>
      <c r="AB9" s="2" t="str">
        <f>DEC2BIN(AA9,8)</f>
        <v>00110001</v>
      </c>
      <c r="AC9" s="12" t="str">
        <f>"0x"&amp;DEC2HEX(AA9,2)</f>
        <v>0x31</v>
      </c>
      <c r="AE9" s="34" t="s">
        <v>40</v>
      </c>
      <c r="AF9" s="35" t="str">
        <f>"0x3639"&amp;DEC2HEX(AH9,4)&amp;DEC2HEX(S50,2)</f>
        <v>0x3639197CA9</v>
      </c>
      <c r="AG9" s="20"/>
      <c r="AH9" s="90">
        <f>AH4*2^12+AH5*2^9+AH6*2^7+AH7*2^3+AH8</f>
        <v>6524</v>
      </c>
      <c r="AI9" s="90"/>
      <c r="AJ9" s="10" t="s">
        <v>37</v>
      </c>
      <c r="AK9" s="59">
        <f>VLOOKUP(AL9,D8:E15,2)</f>
        <v>0.25</v>
      </c>
      <c r="AL9" s="90">
        <f>_xlfn.BITAND(AL$4,HEX2DEC("0007"))</f>
        <v>5</v>
      </c>
      <c r="AM9" s="90"/>
    </row>
    <row r="10" spans="2:39" x14ac:dyDescent="0.3">
      <c r="C10" s="76">
        <v>0.09</v>
      </c>
      <c r="D10" s="77">
        <v>2</v>
      </c>
      <c r="E10" s="78">
        <f t="shared" si="1"/>
        <v>0.09</v>
      </c>
      <c r="F10" s="82"/>
      <c r="G10" s="88"/>
      <c r="H10" s="69">
        <v>50</v>
      </c>
      <c r="I10" s="74">
        <v>2</v>
      </c>
      <c r="J10" s="68">
        <f t="shared" si="2"/>
        <v>50</v>
      </c>
      <c r="K10" s="77"/>
      <c r="L10" s="68">
        <v>100</v>
      </c>
      <c r="M10" s="68">
        <v>2</v>
      </c>
      <c r="N10" s="68">
        <f t="shared" si="3"/>
        <v>100</v>
      </c>
      <c r="P10" s="68">
        <v>4</v>
      </c>
      <c r="Q10" s="68">
        <v>2</v>
      </c>
      <c r="R10" s="68">
        <f t="shared" si="4"/>
        <v>4</v>
      </c>
      <c r="S10" s="81" t="s">
        <v>3</v>
      </c>
      <c r="T10" s="69" t="s">
        <v>3</v>
      </c>
      <c r="U10" s="74">
        <v>2</v>
      </c>
      <c r="V10" s="68" t="str">
        <f t="shared" si="5"/>
        <v>IPA</v>
      </c>
      <c r="W10" s="71"/>
      <c r="X10" s="71"/>
      <c r="Y10" s="5"/>
      <c r="Z10" s="26" t="s">
        <v>1</v>
      </c>
      <c r="AA10" s="3">
        <v>255</v>
      </c>
      <c r="AB10" s="4" t="str">
        <f>DEC2BIN(AA10,8)</f>
        <v>11111111</v>
      </c>
      <c r="AC10" s="13" t="str">
        <f>"0x"&amp;DEC2HEX(AA10,2)</f>
        <v>0xFF</v>
      </c>
      <c r="AE10" s="20"/>
      <c r="AF10" s="20"/>
      <c r="AG10" s="20"/>
      <c r="AH10" s="90"/>
      <c r="AI10" s="90"/>
      <c r="AJ10" s="20"/>
      <c r="AK10" s="20"/>
      <c r="AL10" s="90"/>
      <c r="AM10" s="90"/>
    </row>
    <row r="11" spans="2:39" x14ac:dyDescent="0.3">
      <c r="C11" s="80">
        <v>0.125</v>
      </c>
      <c r="D11" s="68">
        <v>3</v>
      </c>
      <c r="E11" s="78">
        <f t="shared" si="1"/>
        <v>0.125</v>
      </c>
      <c r="F11" s="82"/>
      <c r="G11" s="88"/>
      <c r="H11" s="68">
        <v>70</v>
      </c>
      <c r="I11" s="74">
        <v>3</v>
      </c>
      <c r="J11" s="68">
        <f t="shared" si="2"/>
        <v>70</v>
      </c>
      <c r="L11" s="68">
        <v>200</v>
      </c>
      <c r="M11" s="68">
        <v>3</v>
      </c>
      <c r="N11" s="68">
        <f t="shared" si="3"/>
        <v>200</v>
      </c>
      <c r="P11" s="68">
        <v>6</v>
      </c>
      <c r="Q11" s="68">
        <v>3</v>
      </c>
      <c r="R11" s="68">
        <f t="shared" si="4"/>
        <v>6</v>
      </c>
      <c r="S11" s="89"/>
      <c r="T11" s="69"/>
      <c r="U11" s="74"/>
      <c r="W11" s="82"/>
      <c r="X11" s="82"/>
      <c r="Y11" s="25"/>
      <c r="Z11" s="23"/>
      <c r="AA11" s="14">
        <f>_xlfn.BITXOR(AA10,AA6)</f>
        <v>209</v>
      </c>
      <c r="AB11" s="14"/>
      <c r="AC11" s="15"/>
      <c r="AE11" s="20"/>
      <c r="AF11" s="20"/>
      <c r="AG11" s="20"/>
      <c r="AH11" s="90"/>
      <c r="AI11" s="90"/>
      <c r="AJ11" s="20"/>
      <c r="AK11" s="20"/>
      <c r="AL11" s="20"/>
      <c r="AM11" s="20"/>
    </row>
    <row r="12" spans="2:39" x14ac:dyDescent="0.3">
      <c r="C12" s="76">
        <v>0.18</v>
      </c>
      <c r="D12" s="68">
        <v>4</v>
      </c>
      <c r="E12" s="78">
        <f t="shared" si="1"/>
        <v>0.18</v>
      </c>
      <c r="F12" s="82"/>
      <c r="G12" s="88"/>
      <c r="H12" s="69">
        <v>100</v>
      </c>
      <c r="I12" s="74">
        <v>4</v>
      </c>
      <c r="J12" s="68">
        <f t="shared" si="2"/>
        <v>100</v>
      </c>
      <c r="L12" s="68">
        <v>400</v>
      </c>
      <c r="M12" s="68">
        <v>4</v>
      </c>
      <c r="N12" s="68">
        <f t="shared" si="3"/>
        <v>400</v>
      </c>
      <c r="Q12" s="83"/>
      <c r="R12" s="83"/>
      <c r="S12" s="89"/>
      <c r="T12" s="69"/>
      <c r="U12" s="74"/>
      <c r="W12" s="84"/>
      <c r="X12" s="85"/>
      <c r="Y12" s="22"/>
      <c r="Z12" s="23">
        <f t="shared" ref="Z12:Z19" si="6">_xlfn.BITLSHIFT(AA11,1)</f>
        <v>418</v>
      </c>
      <c r="AA12" s="14">
        <f>_xlfn.BITAND(IF(_xlfn.BITAND(AA11,128)&gt;0,_xlfn.BITXOR(Z12,AA$9),Z12),255)</f>
        <v>147</v>
      </c>
      <c r="AB12" s="16" t="str">
        <f t="shared" ref="AB12:AB19" si="7">DEC2BIN(AA12,8)</f>
        <v>10010011</v>
      </c>
      <c r="AC12" s="15" t="str">
        <f t="shared" ref="AC12:AC19" si="8">"0x"&amp;DEC2HEX(AA12,2)</f>
        <v>0x93</v>
      </c>
      <c r="AE12" s="20"/>
      <c r="AF12" s="20"/>
      <c r="AG12" s="20"/>
      <c r="AH12" s="20"/>
      <c r="AI12" s="20"/>
      <c r="AJ12" s="20"/>
      <c r="AK12" s="20"/>
      <c r="AL12" s="20"/>
      <c r="AM12" s="20"/>
    </row>
    <row r="13" spans="2:39" x14ac:dyDescent="0.3">
      <c r="C13" s="80">
        <v>0.25</v>
      </c>
      <c r="D13" s="68">
        <v>5</v>
      </c>
      <c r="E13" s="78">
        <f t="shared" si="1"/>
        <v>0.25</v>
      </c>
      <c r="F13" s="82"/>
      <c r="G13" s="88"/>
      <c r="H13" s="68">
        <v>140</v>
      </c>
      <c r="I13" s="74">
        <v>5</v>
      </c>
      <c r="J13" s="68">
        <f t="shared" si="2"/>
        <v>140</v>
      </c>
      <c r="L13" s="68">
        <v>800</v>
      </c>
      <c r="M13" s="68">
        <v>5</v>
      </c>
      <c r="N13" s="68">
        <f t="shared" si="3"/>
        <v>800</v>
      </c>
      <c r="S13" s="89"/>
      <c r="T13" s="69"/>
      <c r="U13" s="74"/>
      <c r="W13" s="84"/>
      <c r="X13" s="85"/>
      <c r="Y13" s="22"/>
      <c r="Z13" s="23">
        <f t="shared" si="6"/>
        <v>294</v>
      </c>
      <c r="AA13" s="14">
        <f t="shared" ref="AA13:AA19" si="9">_xlfn.BITAND(IF(_xlfn.BITAND(AA12,128)&gt;0,_xlfn.BITXOR(Z13,AA$9),Z13),255)</f>
        <v>23</v>
      </c>
      <c r="AB13" s="16" t="str">
        <f t="shared" si="7"/>
        <v>00010111</v>
      </c>
      <c r="AC13" s="15" t="str">
        <f t="shared" si="8"/>
        <v>0x17</v>
      </c>
      <c r="AE13" s="20"/>
      <c r="AF13" s="20"/>
      <c r="AG13" s="20"/>
      <c r="AH13" s="20"/>
      <c r="AI13" s="20"/>
      <c r="AJ13" s="20"/>
      <c r="AK13" s="20"/>
      <c r="AL13" s="20"/>
      <c r="AM13" s="20"/>
    </row>
    <row r="14" spans="2:39" x14ac:dyDescent="0.3">
      <c r="C14" s="76">
        <v>0.35</v>
      </c>
      <c r="D14" s="68">
        <v>6</v>
      </c>
      <c r="E14" s="78">
        <f t="shared" si="1"/>
        <v>0.35</v>
      </c>
      <c r="F14" s="82"/>
      <c r="G14" s="88"/>
      <c r="H14" s="69">
        <v>200</v>
      </c>
      <c r="I14" s="74">
        <v>6</v>
      </c>
      <c r="J14" s="68">
        <f t="shared" si="2"/>
        <v>200</v>
      </c>
      <c r="L14" s="68">
        <v>1600</v>
      </c>
      <c r="M14" s="68">
        <v>6</v>
      </c>
      <c r="N14" s="68">
        <f t="shared" si="3"/>
        <v>1600</v>
      </c>
      <c r="S14" s="89"/>
      <c r="U14" s="74"/>
      <c r="W14" s="84"/>
      <c r="X14" s="85"/>
      <c r="Y14" s="22"/>
      <c r="Z14" s="23">
        <f t="shared" si="6"/>
        <v>46</v>
      </c>
      <c r="AA14" s="14">
        <f t="shared" si="9"/>
        <v>46</v>
      </c>
      <c r="AB14" s="16" t="str">
        <f t="shared" si="7"/>
        <v>00101110</v>
      </c>
      <c r="AC14" s="15" t="str">
        <f t="shared" si="8"/>
        <v>0x2E</v>
      </c>
      <c r="AE14" s="20"/>
      <c r="AF14" s="20"/>
      <c r="AG14" s="20"/>
      <c r="AH14" s="20"/>
      <c r="AI14" s="20"/>
      <c r="AJ14" s="20"/>
      <c r="AK14" s="20"/>
      <c r="AL14" s="20"/>
      <c r="AM14" s="20"/>
    </row>
    <row r="15" spans="2:39" x14ac:dyDescent="0.3">
      <c r="C15" s="80">
        <v>0.5</v>
      </c>
      <c r="D15" s="68">
        <v>7</v>
      </c>
      <c r="E15" s="78">
        <f t="shared" si="1"/>
        <v>0.5</v>
      </c>
      <c r="F15" s="82"/>
      <c r="G15" s="88"/>
      <c r="H15" s="83">
        <v>280</v>
      </c>
      <c r="I15" s="74">
        <v>7</v>
      </c>
      <c r="J15" s="68">
        <f t="shared" si="2"/>
        <v>280</v>
      </c>
      <c r="L15" s="68">
        <v>3200</v>
      </c>
      <c r="M15" s="68">
        <v>7</v>
      </c>
      <c r="N15" s="68">
        <f t="shared" si="3"/>
        <v>3200</v>
      </c>
      <c r="S15" s="89"/>
      <c r="U15" s="74"/>
      <c r="W15" s="84"/>
      <c r="X15" s="85"/>
      <c r="Y15" s="22"/>
      <c r="Z15" s="23">
        <f t="shared" si="6"/>
        <v>92</v>
      </c>
      <c r="AA15" s="14">
        <f t="shared" si="9"/>
        <v>92</v>
      </c>
      <c r="AB15" s="16" t="str">
        <f t="shared" si="7"/>
        <v>01011100</v>
      </c>
      <c r="AC15" s="15" t="str">
        <f t="shared" si="8"/>
        <v>0x5C</v>
      </c>
      <c r="AE15" s="20"/>
      <c r="AF15" s="20"/>
      <c r="AG15" s="20"/>
      <c r="AH15" s="20"/>
      <c r="AI15" s="20"/>
      <c r="AJ15" s="20"/>
      <c r="AK15" s="20"/>
      <c r="AL15" s="20"/>
      <c r="AM15" s="20"/>
    </row>
    <row r="16" spans="2:39" x14ac:dyDescent="0.3">
      <c r="F16" s="82"/>
      <c r="G16" s="88"/>
      <c r="H16" s="69">
        <v>400</v>
      </c>
      <c r="I16" s="74">
        <v>8</v>
      </c>
      <c r="J16" s="68">
        <f t="shared" si="2"/>
        <v>400</v>
      </c>
      <c r="S16" s="89"/>
      <c r="U16" s="74"/>
      <c r="W16" s="84"/>
      <c r="X16" s="85"/>
      <c r="Y16" s="22"/>
      <c r="Z16" s="23">
        <f t="shared" si="6"/>
        <v>184</v>
      </c>
      <c r="AA16" s="14">
        <f t="shared" si="9"/>
        <v>184</v>
      </c>
      <c r="AB16" s="16" t="str">
        <f t="shared" si="7"/>
        <v>10111000</v>
      </c>
      <c r="AC16" s="15" t="str">
        <f t="shared" si="8"/>
        <v>0xB8</v>
      </c>
      <c r="AE16" s="20"/>
      <c r="AF16" s="20"/>
      <c r="AG16" s="20"/>
      <c r="AH16" s="20"/>
      <c r="AI16" s="20"/>
      <c r="AJ16" s="20"/>
      <c r="AK16" s="20"/>
      <c r="AL16" s="20"/>
      <c r="AM16" s="20"/>
    </row>
    <row r="17" spans="3:39" x14ac:dyDescent="0.3">
      <c r="C17" s="86"/>
      <c r="F17" s="82"/>
      <c r="G17" s="88"/>
      <c r="H17" s="68">
        <v>565</v>
      </c>
      <c r="I17" s="74">
        <v>9</v>
      </c>
      <c r="J17" s="68">
        <f t="shared" si="2"/>
        <v>565</v>
      </c>
      <c r="S17" s="89"/>
      <c r="U17" s="74"/>
      <c r="W17" s="84"/>
      <c r="X17" s="85"/>
      <c r="Y17" s="22"/>
      <c r="Z17" s="23">
        <f t="shared" si="6"/>
        <v>368</v>
      </c>
      <c r="AA17" s="14">
        <f t="shared" si="9"/>
        <v>65</v>
      </c>
      <c r="AB17" s="16" t="str">
        <f t="shared" si="7"/>
        <v>01000001</v>
      </c>
      <c r="AC17" s="15" t="str">
        <f t="shared" si="8"/>
        <v>0x41</v>
      </c>
      <c r="AE17" s="20"/>
      <c r="AF17" s="20"/>
      <c r="AG17" s="20"/>
      <c r="AH17" s="20"/>
      <c r="AI17" s="20"/>
      <c r="AJ17" s="20"/>
      <c r="AK17" s="20"/>
      <c r="AL17" s="20"/>
      <c r="AM17" s="20"/>
    </row>
    <row r="18" spans="3:39" x14ac:dyDescent="0.3">
      <c r="F18" s="82"/>
      <c r="G18" s="88"/>
      <c r="H18" s="69">
        <v>800</v>
      </c>
      <c r="I18" s="74">
        <v>10</v>
      </c>
      <c r="J18" s="68">
        <f t="shared" si="2"/>
        <v>800</v>
      </c>
      <c r="S18" s="89"/>
      <c r="U18" s="74"/>
      <c r="W18" s="84"/>
      <c r="X18" s="85"/>
      <c r="Y18" s="22"/>
      <c r="Z18" s="23">
        <f t="shared" si="6"/>
        <v>130</v>
      </c>
      <c r="AA18" s="14">
        <f t="shared" si="9"/>
        <v>130</v>
      </c>
      <c r="AB18" s="16" t="str">
        <f t="shared" si="7"/>
        <v>10000010</v>
      </c>
      <c r="AC18" s="15" t="str">
        <f t="shared" si="8"/>
        <v>0x82</v>
      </c>
      <c r="AE18" s="20"/>
      <c r="AF18" s="20"/>
      <c r="AG18" s="20"/>
      <c r="AH18" s="20"/>
      <c r="AI18" s="20"/>
      <c r="AJ18" s="20"/>
      <c r="AK18" s="20"/>
      <c r="AL18" s="20"/>
      <c r="AM18" s="20"/>
    </row>
    <row r="19" spans="3:39" x14ac:dyDescent="0.3">
      <c r="F19" s="82"/>
      <c r="G19" s="88"/>
      <c r="H19" s="68">
        <v>1130</v>
      </c>
      <c r="I19" s="74">
        <v>11</v>
      </c>
      <c r="J19" s="68">
        <f t="shared" si="2"/>
        <v>1130</v>
      </c>
      <c r="S19" s="89"/>
      <c r="U19" s="74"/>
      <c r="W19" s="84"/>
      <c r="X19" s="85"/>
      <c r="Y19" s="22"/>
      <c r="Z19" s="23">
        <f t="shared" si="6"/>
        <v>260</v>
      </c>
      <c r="AA19" s="14">
        <f t="shared" si="9"/>
        <v>53</v>
      </c>
      <c r="AB19" s="16" t="str">
        <f t="shared" si="7"/>
        <v>00110101</v>
      </c>
      <c r="AC19" s="15" t="str">
        <f t="shared" si="8"/>
        <v>0x35</v>
      </c>
      <c r="AE19" s="20"/>
      <c r="AF19" s="20"/>
      <c r="AG19" s="20"/>
      <c r="AH19" s="20"/>
      <c r="AI19" s="20"/>
      <c r="AJ19" s="20"/>
      <c r="AK19" s="20"/>
      <c r="AL19" s="20"/>
      <c r="AM19" s="20"/>
    </row>
    <row r="20" spans="3:39" x14ac:dyDescent="0.3">
      <c r="F20" s="82"/>
      <c r="G20" s="88"/>
      <c r="H20" s="69">
        <v>1600</v>
      </c>
      <c r="I20" s="74">
        <v>12</v>
      </c>
      <c r="J20" s="68">
        <f t="shared" si="2"/>
        <v>1600</v>
      </c>
      <c r="S20" s="89"/>
      <c r="U20" s="74"/>
      <c r="W20" s="82"/>
      <c r="X20" s="82"/>
      <c r="Y20" s="24"/>
      <c r="Z20" s="23"/>
      <c r="AA20" s="14">
        <f>_xlfn.BITXOR(AA19,AA7)</f>
        <v>2</v>
      </c>
      <c r="AB20" s="14"/>
      <c r="AC20" s="15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3:39" x14ac:dyDescent="0.3">
      <c r="F21" s="82"/>
      <c r="G21" s="88"/>
      <c r="H21" s="68">
        <v>2260</v>
      </c>
      <c r="I21" s="74">
        <v>13</v>
      </c>
      <c r="J21" s="68">
        <f t="shared" si="2"/>
        <v>2260</v>
      </c>
      <c r="S21" s="89"/>
      <c r="U21" s="74"/>
      <c r="W21" s="84"/>
      <c r="X21" s="85"/>
      <c r="Y21" s="22"/>
      <c r="Z21" s="23">
        <f t="shared" ref="Z21:Z28" si="10">_xlfn.BITLSHIFT(AA20,1)</f>
        <v>4</v>
      </c>
      <c r="AA21" s="14">
        <f t="shared" ref="AA21:AA28" si="11">_xlfn.BITAND(IF(_xlfn.BITAND(AA20,128)&gt;0,_xlfn.BITXOR(Z21,AA$9),Z21),255)</f>
        <v>4</v>
      </c>
      <c r="AB21" s="16" t="str">
        <f t="shared" ref="AB21:AB28" si="12">DEC2BIN(AA21,8)</f>
        <v>00000100</v>
      </c>
      <c r="AC21" s="15" t="str">
        <f t="shared" ref="AC21:AC27" si="13">"0x"&amp;DEC2HEX(AA21,2)</f>
        <v>0x04</v>
      </c>
      <c r="AE21" s="20"/>
      <c r="AF21" s="20"/>
      <c r="AG21" s="20"/>
      <c r="AH21" s="20"/>
      <c r="AI21" s="20"/>
      <c r="AJ21" s="20"/>
      <c r="AK21" s="20"/>
      <c r="AL21" s="20"/>
      <c r="AM21" s="20"/>
    </row>
    <row r="22" spans="3:39" x14ac:dyDescent="0.3">
      <c r="F22" s="82"/>
      <c r="G22" s="88"/>
      <c r="H22" s="69">
        <v>3200</v>
      </c>
      <c r="I22" s="74">
        <v>14</v>
      </c>
      <c r="J22" s="68">
        <f t="shared" si="2"/>
        <v>3200</v>
      </c>
      <c r="S22" s="89"/>
      <c r="U22" s="74"/>
      <c r="W22" s="84"/>
      <c r="X22" s="85"/>
      <c r="Y22" s="22"/>
      <c r="Z22" s="23">
        <f t="shared" si="10"/>
        <v>8</v>
      </c>
      <c r="AA22" s="14">
        <f t="shared" si="11"/>
        <v>8</v>
      </c>
      <c r="AB22" s="16" t="str">
        <f t="shared" si="12"/>
        <v>00001000</v>
      </c>
      <c r="AC22" s="15" t="str">
        <f t="shared" si="13"/>
        <v>0x08</v>
      </c>
      <c r="AE22" s="20"/>
      <c r="AF22" s="20"/>
      <c r="AG22" s="20"/>
      <c r="AH22" s="20"/>
      <c r="AI22" s="20"/>
      <c r="AJ22" s="20"/>
      <c r="AK22" s="20"/>
      <c r="AL22" s="20"/>
      <c r="AM22" s="20"/>
    </row>
    <row r="23" spans="3:39" x14ac:dyDescent="0.3">
      <c r="F23" s="82"/>
      <c r="G23" s="88"/>
      <c r="H23" s="68">
        <v>4500</v>
      </c>
      <c r="I23" s="74">
        <v>15</v>
      </c>
      <c r="J23" s="68">
        <f t="shared" si="2"/>
        <v>4500</v>
      </c>
      <c r="S23" s="89"/>
      <c r="U23" s="74"/>
      <c r="W23" s="84"/>
      <c r="X23" s="85"/>
      <c r="Y23" s="22"/>
      <c r="Z23" s="23">
        <f t="shared" si="10"/>
        <v>16</v>
      </c>
      <c r="AA23" s="14">
        <f t="shared" si="11"/>
        <v>16</v>
      </c>
      <c r="AB23" s="16" t="str">
        <f t="shared" si="12"/>
        <v>00010000</v>
      </c>
      <c r="AC23" s="15" t="str">
        <f t="shared" si="13"/>
        <v>0x10</v>
      </c>
      <c r="AE23" s="20"/>
      <c r="AF23" s="20"/>
      <c r="AG23" s="20"/>
      <c r="AH23" s="20"/>
      <c r="AI23" s="20"/>
      <c r="AJ23" s="20"/>
      <c r="AK23" s="20"/>
      <c r="AL23" s="20"/>
      <c r="AM23" s="20"/>
    </row>
    <row r="24" spans="3:39" x14ac:dyDescent="0.3">
      <c r="F24" s="82"/>
      <c r="G24" s="82"/>
      <c r="W24" s="84"/>
      <c r="X24" s="85"/>
      <c r="Y24" s="22"/>
      <c r="Z24" s="23">
        <f t="shared" si="10"/>
        <v>32</v>
      </c>
      <c r="AA24" s="14">
        <f t="shared" si="11"/>
        <v>32</v>
      </c>
      <c r="AB24" s="16" t="str">
        <f t="shared" si="12"/>
        <v>00100000</v>
      </c>
      <c r="AC24" s="15" t="str">
        <f t="shared" si="13"/>
        <v>0x20</v>
      </c>
      <c r="AE24" s="20"/>
      <c r="AF24" s="20"/>
      <c r="AG24" s="20"/>
      <c r="AH24" s="20"/>
      <c r="AI24" s="20"/>
      <c r="AJ24" s="20"/>
      <c r="AK24" s="20"/>
      <c r="AL24" s="20"/>
      <c r="AM24" s="20"/>
    </row>
    <row r="25" spans="3:39" ht="15" thickBot="1" x14ac:dyDescent="0.35">
      <c r="W25" s="84"/>
      <c r="X25" s="85"/>
      <c r="Y25" s="22"/>
      <c r="Z25" s="23">
        <f t="shared" si="10"/>
        <v>64</v>
      </c>
      <c r="AA25" s="14">
        <f t="shared" si="11"/>
        <v>64</v>
      </c>
      <c r="AB25" s="16" t="str">
        <f t="shared" si="12"/>
        <v>01000000</v>
      </c>
      <c r="AC25" s="15" t="str">
        <f t="shared" si="13"/>
        <v>0x40</v>
      </c>
      <c r="AE25" s="20"/>
      <c r="AF25" s="20"/>
      <c r="AG25" s="20"/>
      <c r="AH25" s="20"/>
      <c r="AI25" s="20"/>
      <c r="AJ25" s="20"/>
      <c r="AK25" s="20"/>
      <c r="AL25" s="20"/>
      <c r="AM25" s="20"/>
    </row>
    <row r="26" spans="3:39" x14ac:dyDescent="0.3">
      <c r="R26" s="37" t="s">
        <v>19</v>
      </c>
      <c r="S26" s="38"/>
      <c r="T26" s="38"/>
      <c r="U26" s="38"/>
      <c r="V26" s="39"/>
      <c r="W26" s="84"/>
      <c r="X26" s="85"/>
      <c r="Y26" s="22"/>
      <c r="Z26" s="23">
        <f t="shared" si="10"/>
        <v>128</v>
      </c>
      <c r="AA26" s="14">
        <f t="shared" si="11"/>
        <v>128</v>
      </c>
      <c r="AB26" s="16" t="str">
        <f t="shared" si="12"/>
        <v>10000000</v>
      </c>
      <c r="AC26" s="15" t="str">
        <f t="shared" si="13"/>
        <v>0x80</v>
      </c>
      <c r="AE26" s="20"/>
      <c r="AF26" s="20"/>
      <c r="AG26" s="20"/>
      <c r="AH26" s="20"/>
      <c r="AI26" s="20"/>
      <c r="AJ26" s="20"/>
      <c r="AK26" s="20"/>
      <c r="AL26" s="20"/>
      <c r="AM26" s="20"/>
    </row>
    <row r="27" spans="3:39" x14ac:dyDescent="0.3">
      <c r="R27" s="40" t="s">
        <v>14</v>
      </c>
      <c r="S27" s="28">
        <f>AH9</f>
        <v>6524</v>
      </c>
      <c r="T27" s="28"/>
      <c r="U27" s="28"/>
      <c r="V27" s="41" t="str">
        <f>"0x"&amp;DEC2HEX(S27,4)</f>
        <v>0x197C</v>
      </c>
      <c r="W27" s="84"/>
      <c r="X27" s="85"/>
      <c r="Y27" s="22"/>
      <c r="Z27" s="23">
        <f t="shared" si="10"/>
        <v>256</v>
      </c>
      <c r="AA27" s="14">
        <f t="shared" si="11"/>
        <v>49</v>
      </c>
      <c r="AB27" s="16" t="str">
        <f t="shared" si="12"/>
        <v>00110001</v>
      </c>
      <c r="AC27" s="15" t="str">
        <f t="shared" si="13"/>
        <v>0x31</v>
      </c>
      <c r="AJ27" s="20"/>
      <c r="AK27" s="20"/>
      <c r="AL27" s="20"/>
      <c r="AM27" s="20"/>
    </row>
    <row r="28" spans="3:39" ht="15" thickBot="1" x14ac:dyDescent="0.35">
      <c r="R28" s="40" t="s">
        <v>13</v>
      </c>
      <c r="S28" s="28">
        <f>_xlfn.BITAND(S27,255*256)/256</f>
        <v>25</v>
      </c>
      <c r="T28" s="28"/>
      <c r="U28" s="42" t="str">
        <f>DEC2BIN(S28,8)</f>
        <v>00011001</v>
      </c>
      <c r="V28" s="41" t="str">
        <f>"0x"&amp;DEC2HEX(S28,2)</f>
        <v>0x19</v>
      </c>
      <c r="W28" s="84"/>
      <c r="X28" s="85"/>
      <c r="Y28" s="22"/>
      <c r="Z28" s="21">
        <f t="shared" si="10"/>
        <v>98</v>
      </c>
      <c r="AA28" s="17">
        <f t="shared" si="11"/>
        <v>98</v>
      </c>
      <c r="AB28" s="18" t="str">
        <f t="shared" si="12"/>
        <v>01100010</v>
      </c>
      <c r="AC28" s="19" t="str">
        <f>"0x"&amp;DEC2HEX(AA28,2)</f>
        <v>0x62</v>
      </c>
      <c r="AJ28" s="20"/>
      <c r="AK28" s="20"/>
      <c r="AL28" s="20"/>
      <c r="AM28" s="20"/>
    </row>
    <row r="29" spans="3:39" x14ac:dyDescent="0.3">
      <c r="R29" s="40" t="s">
        <v>6</v>
      </c>
      <c r="S29" s="28">
        <f>_xlfn.BITAND(S27,255)</f>
        <v>124</v>
      </c>
      <c r="T29" s="28"/>
      <c r="U29" s="42" t="str">
        <f>DEC2BIN(S29,8)</f>
        <v>01111100</v>
      </c>
      <c r="V29" s="41" t="str">
        <f>"0x"&amp;DEC2HEX(S29,2)</f>
        <v>0x7C</v>
      </c>
      <c r="W29" s="71"/>
      <c r="X29" s="71"/>
      <c r="Y29" s="5"/>
      <c r="AJ29" s="20"/>
      <c r="AK29" s="20"/>
      <c r="AL29" s="20"/>
      <c r="AM29" s="20"/>
    </row>
    <row r="30" spans="3:39" x14ac:dyDescent="0.3">
      <c r="R30" s="40"/>
      <c r="S30" s="28"/>
      <c r="T30" s="28"/>
      <c r="U30" s="28"/>
      <c r="V30" s="43"/>
      <c r="W30" s="71"/>
      <c r="X30" s="71"/>
      <c r="Y30" s="5"/>
      <c r="AJ30" s="20"/>
      <c r="AK30" s="20"/>
      <c r="AL30" s="20"/>
      <c r="AM30" s="20"/>
    </row>
    <row r="31" spans="3:39" x14ac:dyDescent="0.3">
      <c r="R31" s="44" t="s">
        <v>0</v>
      </c>
      <c r="S31" s="45">
        <v>49</v>
      </c>
      <c r="T31" s="45"/>
      <c r="U31" s="46" t="str">
        <f>DEC2BIN(S31,8)</f>
        <v>00110001</v>
      </c>
      <c r="V31" s="47" t="str">
        <f>"0x"&amp;DEC2HEX(S31,2)</f>
        <v>0x31</v>
      </c>
      <c r="W31" s="71"/>
      <c r="X31" s="71"/>
      <c r="Y31" s="5"/>
      <c r="AJ31" s="20"/>
      <c r="AK31" s="20"/>
      <c r="AL31" s="20"/>
      <c r="AM31" s="20"/>
    </row>
    <row r="32" spans="3:39" x14ac:dyDescent="0.3">
      <c r="R32" s="48" t="s">
        <v>1</v>
      </c>
      <c r="S32" s="49">
        <v>255</v>
      </c>
      <c r="T32" s="49"/>
      <c r="U32" s="50" t="str">
        <f>DEC2BIN(S32,8)</f>
        <v>11111111</v>
      </c>
      <c r="V32" s="51" t="str">
        <f>"0x"&amp;DEC2HEX(S32,2)</f>
        <v>0xFF</v>
      </c>
      <c r="W32" s="71"/>
      <c r="X32" s="71"/>
      <c r="Y32" s="5"/>
      <c r="AJ32" s="20"/>
      <c r="AK32" s="20"/>
      <c r="AL32" s="20"/>
      <c r="AM32" s="20"/>
    </row>
    <row r="33" spans="18:39" x14ac:dyDescent="0.3">
      <c r="R33" s="52"/>
      <c r="S33" s="53">
        <f>_xlfn.BITXOR(S32,S28)</f>
        <v>230</v>
      </c>
      <c r="T33" s="53"/>
      <c r="U33" s="53"/>
      <c r="V33" s="41"/>
      <c r="AJ33" s="20"/>
      <c r="AK33" s="20"/>
      <c r="AL33" s="20"/>
      <c r="AM33" s="20"/>
    </row>
    <row r="34" spans="18:39" x14ac:dyDescent="0.3">
      <c r="R34" s="52">
        <f t="shared" ref="R34:R41" si="14">_xlfn.BITLSHIFT(S33,1)</f>
        <v>460</v>
      </c>
      <c r="S34" s="53">
        <f t="shared" ref="S34:S41" si="15">_xlfn.BITAND(IF(_xlfn.BITAND(S33,128)&gt;0,_xlfn.BITXOR(R34,S$31),R34),255)</f>
        <v>253</v>
      </c>
      <c r="T34" s="53"/>
      <c r="U34" s="42" t="str">
        <f t="shared" ref="U34:U41" si="16">DEC2BIN(S34,8)</f>
        <v>11111101</v>
      </c>
      <c r="V34" s="41" t="str">
        <f t="shared" ref="V34:V41" si="17">"0x"&amp;DEC2HEX(S34,2)</f>
        <v>0xFD</v>
      </c>
      <c r="AJ34" s="20"/>
      <c r="AK34" s="20"/>
      <c r="AL34" s="20"/>
      <c r="AM34" s="20"/>
    </row>
    <row r="35" spans="18:39" x14ac:dyDescent="0.3">
      <c r="R35" s="52">
        <f t="shared" si="14"/>
        <v>506</v>
      </c>
      <c r="S35" s="53">
        <f t="shared" si="15"/>
        <v>203</v>
      </c>
      <c r="T35" s="53"/>
      <c r="U35" s="42" t="str">
        <f t="shared" si="16"/>
        <v>11001011</v>
      </c>
      <c r="V35" s="41" t="str">
        <f t="shared" si="17"/>
        <v>0xCB</v>
      </c>
      <c r="AJ35" s="20"/>
      <c r="AK35" s="20"/>
      <c r="AL35" s="20"/>
      <c r="AM35" s="20"/>
    </row>
    <row r="36" spans="18:39" x14ac:dyDescent="0.3">
      <c r="R36" s="52">
        <f t="shared" si="14"/>
        <v>406</v>
      </c>
      <c r="S36" s="53">
        <f t="shared" si="15"/>
        <v>167</v>
      </c>
      <c r="T36" s="53"/>
      <c r="U36" s="42" t="str">
        <f t="shared" si="16"/>
        <v>10100111</v>
      </c>
      <c r="V36" s="41" t="str">
        <f t="shared" si="17"/>
        <v>0xA7</v>
      </c>
      <c r="AJ36" s="20"/>
      <c r="AK36" s="20"/>
      <c r="AL36" s="20"/>
      <c r="AM36" s="20"/>
    </row>
    <row r="37" spans="18:39" x14ac:dyDescent="0.3">
      <c r="R37" s="52">
        <f t="shared" si="14"/>
        <v>334</v>
      </c>
      <c r="S37" s="53">
        <f t="shared" si="15"/>
        <v>127</v>
      </c>
      <c r="T37" s="53"/>
      <c r="U37" s="42" t="str">
        <f t="shared" si="16"/>
        <v>01111111</v>
      </c>
      <c r="V37" s="41" t="str">
        <f t="shared" si="17"/>
        <v>0x7F</v>
      </c>
      <c r="AJ37" s="20"/>
      <c r="AK37" s="20"/>
      <c r="AL37" s="20"/>
      <c r="AM37" s="20"/>
    </row>
    <row r="38" spans="18:39" x14ac:dyDescent="0.3">
      <c r="R38" s="52">
        <f t="shared" si="14"/>
        <v>254</v>
      </c>
      <c r="S38" s="53">
        <f t="shared" si="15"/>
        <v>254</v>
      </c>
      <c r="T38" s="53"/>
      <c r="U38" s="42" t="str">
        <f t="shared" si="16"/>
        <v>11111110</v>
      </c>
      <c r="V38" s="41" t="str">
        <f t="shared" si="17"/>
        <v>0xFE</v>
      </c>
      <c r="AJ38" s="20"/>
      <c r="AK38" s="20"/>
      <c r="AL38" s="20"/>
      <c r="AM38" s="20"/>
    </row>
    <row r="39" spans="18:39" x14ac:dyDescent="0.3">
      <c r="R39" s="52">
        <f t="shared" si="14"/>
        <v>508</v>
      </c>
      <c r="S39" s="53">
        <f t="shared" si="15"/>
        <v>205</v>
      </c>
      <c r="T39" s="53"/>
      <c r="U39" s="42" t="str">
        <f t="shared" si="16"/>
        <v>11001101</v>
      </c>
      <c r="V39" s="41" t="str">
        <f t="shared" si="17"/>
        <v>0xCD</v>
      </c>
      <c r="AJ39" s="20"/>
      <c r="AK39" s="20"/>
      <c r="AL39" s="20"/>
      <c r="AM39" s="20"/>
    </row>
    <row r="40" spans="18:39" x14ac:dyDescent="0.3">
      <c r="R40" s="52">
        <f t="shared" si="14"/>
        <v>410</v>
      </c>
      <c r="S40" s="53">
        <f t="shared" si="15"/>
        <v>171</v>
      </c>
      <c r="T40" s="53"/>
      <c r="U40" s="42" t="str">
        <f t="shared" si="16"/>
        <v>10101011</v>
      </c>
      <c r="V40" s="41" t="str">
        <f t="shared" si="17"/>
        <v>0xAB</v>
      </c>
      <c r="AJ40" s="20"/>
      <c r="AK40" s="20"/>
      <c r="AL40" s="20"/>
      <c r="AM40" s="20"/>
    </row>
    <row r="41" spans="18:39" x14ac:dyDescent="0.3">
      <c r="R41" s="52">
        <f t="shared" si="14"/>
        <v>342</v>
      </c>
      <c r="S41" s="53">
        <f t="shared" si="15"/>
        <v>103</v>
      </c>
      <c r="T41" s="53"/>
      <c r="U41" s="42" t="str">
        <f t="shared" si="16"/>
        <v>01100111</v>
      </c>
      <c r="V41" s="41" t="str">
        <f t="shared" si="17"/>
        <v>0x67</v>
      </c>
      <c r="AJ41" s="20"/>
      <c r="AK41" s="20"/>
      <c r="AL41" s="20"/>
      <c r="AM41" s="20"/>
    </row>
    <row r="42" spans="18:39" x14ac:dyDescent="0.3">
      <c r="R42" s="52"/>
      <c r="S42" s="53">
        <f>_xlfn.BITXOR(S41,S29)</f>
        <v>27</v>
      </c>
      <c r="T42" s="53"/>
      <c r="U42" s="53"/>
      <c r="V42" s="41"/>
      <c r="AJ42" s="20"/>
      <c r="AK42" s="20"/>
      <c r="AL42" s="20"/>
      <c r="AM42" s="20"/>
    </row>
    <row r="43" spans="18:39" x14ac:dyDescent="0.3">
      <c r="R43" s="52">
        <f t="shared" ref="R43:R50" si="18">_xlfn.BITLSHIFT(S42,1)</f>
        <v>54</v>
      </c>
      <c r="S43" s="53">
        <f t="shared" ref="S43:S50" si="19">_xlfn.BITAND(IF(_xlfn.BITAND(S42,128)&gt;0,_xlfn.BITXOR(R43,S$31),R43),255)</f>
        <v>54</v>
      </c>
      <c r="T43" s="53"/>
      <c r="U43" s="42" t="str">
        <f t="shared" ref="U43:U50" si="20">DEC2BIN(S43,8)</f>
        <v>00110110</v>
      </c>
      <c r="V43" s="41" t="str">
        <f t="shared" ref="V43:V50" si="21">"0x"&amp;DEC2HEX(S43,2)</f>
        <v>0x36</v>
      </c>
      <c r="AJ43" s="20"/>
      <c r="AK43" s="20"/>
      <c r="AL43" s="20"/>
      <c r="AM43" s="20"/>
    </row>
    <row r="44" spans="18:39" x14ac:dyDescent="0.3">
      <c r="R44" s="52">
        <f t="shared" si="18"/>
        <v>108</v>
      </c>
      <c r="S44" s="53">
        <f t="shared" si="19"/>
        <v>108</v>
      </c>
      <c r="T44" s="53"/>
      <c r="U44" s="42" t="str">
        <f t="shared" si="20"/>
        <v>01101100</v>
      </c>
      <c r="V44" s="41" t="str">
        <f t="shared" si="21"/>
        <v>0x6C</v>
      </c>
      <c r="AJ44" s="20"/>
      <c r="AK44" s="20"/>
      <c r="AL44" s="20"/>
      <c r="AM44" s="20"/>
    </row>
    <row r="45" spans="18:39" x14ac:dyDescent="0.3">
      <c r="R45" s="52">
        <f t="shared" si="18"/>
        <v>216</v>
      </c>
      <c r="S45" s="53">
        <f t="shared" si="19"/>
        <v>216</v>
      </c>
      <c r="T45" s="53"/>
      <c r="U45" s="42" t="str">
        <f t="shared" si="20"/>
        <v>11011000</v>
      </c>
      <c r="V45" s="41" t="str">
        <f t="shared" si="21"/>
        <v>0xD8</v>
      </c>
      <c r="AJ45" s="20"/>
      <c r="AK45" s="20"/>
      <c r="AL45" s="20"/>
      <c r="AM45" s="20"/>
    </row>
    <row r="46" spans="18:39" x14ac:dyDescent="0.3">
      <c r="R46" s="52">
        <f t="shared" si="18"/>
        <v>432</v>
      </c>
      <c r="S46" s="53">
        <f t="shared" si="19"/>
        <v>129</v>
      </c>
      <c r="T46" s="53"/>
      <c r="U46" s="42" t="str">
        <f t="shared" si="20"/>
        <v>10000001</v>
      </c>
      <c r="V46" s="41" t="str">
        <f t="shared" si="21"/>
        <v>0x81</v>
      </c>
      <c r="AJ46" s="20"/>
      <c r="AK46" s="20"/>
      <c r="AL46" s="20"/>
      <c r="AM46" s="20"/>
    </row>
    <row r="47" spans="18:39" x14ac:dyDescent="0.3">
      <c r="R47" s="52">
        <f t="shared" si="18"/>
        <v>258</v>
      </c>
      <c r="S47" s="53">
        <f t="shared" si="19"/>
        <v>51</v>
      </c>
      <c r="T47" s="53"/>
      <c r="U47" s="42" t="str">
        <f>DEC2BIN(S47,8)</f>
        <v>00110011</v>
      </c>
      <c r="V47" s="41" t="str">
        <f t="shared" si="21"/>
        <v>0x33</v>
      </c>
      <c r="AJ47" s="20"/>
      <c r="AK47" s="20"/>
      <c r="AL47" s="20"/>
      <c r="AM47" s="20"/>
    </row>
    <row r="48" spans="18:39" x14ac:dyDescent="0.3">
      <c r="R48" s="52">
        <f t="shared" si="18"/>
        <v>102</v>
      </c>
      <c r="S48" s="53">
        <f t="shared" si="19"/>
        <v>102</v>
      </c>
      <c r="T48" s="53"/>
      <c r="U48" s="42" t="str">
        <f t="shared" si="20"/>
        <v>01100110</v>
      </c>
      <c r="V48" s="41" t="str">
        <f t="shared" si="21"/>
        <v>0x66</v>
      </c>
      <c r="AJ48" s="20"/>
      <c r="AK48" s="20"/>
      <c r="AL48" s="20"/>
      <c r="AM48" s="20"/>
    </row>
    <row r="49" spans="18:39" x14ac:dyDescent="0.3">
      <c r="R49" s="52">
        <f t="shared" si="18"/>
        <v>204</v>
      </c>
      <c r="S49" s="53">
        <f t="shared" si="19"/>
        <v>204</v>
      </c>
      <c r="T49" s="53"/>
      <c r="U49" s="42" t="str">
        <f t="shared" si="20"/>
        <v>11001100</v>
      </c>
      <c r="V49" s="41" t="str">
        <f t="shared" si="21"/>
        <v>0xCC</v>
      </c>
      <c r="AJ49" s="20"/>
      <c r="AK49" s="20"/>
      <c r="AL49" s="20"/>
      <c r="AM49" s="20"/>
    </row>
    <row r="50" spans="18:39" ht="15" thickBot="1" x14ac:dyDescent="0.35">
      <c r="R50" s="54">
        <f t="shared" si="18"/>
        <v>408</v>
      </c>
      <c r="S50" s="55">
        <f t="shared" si="19"/>
        <v>169</v>
      </c>
      <c r="T50" s="55"/>
      <c r="U50" s="56" t="str">
        <f t="shared" si="20"/>
        <v>10101001</v>
      </c>
      <c r="V50" s="57" t="str">
        <f t="shared" si="21"/>
        <v>0xA9</v>
      </c>
      <c r="AJ50" s="20"/>
      <c r="AK50" s="20"/>
      <c r="AL50" s="20"/>
      <c r="AM50" s="20"/>
    </row>
    <row r="51" spans="18:39" x14ac:dyDescent="0.3">
      <c r="AJ51" s="20"/>
      <c r="AK51" s="20"/>
      <c r="AL51" s="20"/>
      <c r="AM51" s="20"/>
    </row>
    <row r="52" spans="18:39" x14ac:dyDescent="0.3">
      <c r="AE52" s="20"/>
      <c r="AF52" s="20"/>
      <c r="AG52" s="20"/>
      <c r="AH52" s="20"/>
      <c r="AI52" s="20"/>
      <c r="AJ52" s="20"/>
      <c r="AK52" s="20"/>
      <c r="AL52" s="20"/>
      <c r="AM52" s="20"/>
    </row>
    <row r="53" spans="18:39" x14ac:dyDescent="0.3">
      <c r="AE53" s="20"/>
      <c r="AF53" s="20"/>
      <c r="AG53" s="20"/>
      <c r="AH53" s="20"/>
      <c r="AI53" s="20"/>
      <c r="AJ53" s="20"/>
      <c r="AK53" s="20"/>
      <c r="AL53" s="20"/>
      <c r="AM53" s="20"/>
    </row>
    <row r="54" spans="18:39" x14ac:dyDescent="0.3">
      <c r="AE54" s="20"/>
      <c r="AF54" s="20"/>
      <c r="AG54" s="20"/>
      <c r="AH54" s="20"/>
      <c r="AI54" s="20"/>
      <c r="AJ54" s="20"/>
      <c r="AK54" s="20"/>
      <c r="AL54" s="20"/>
      <c r="AM54" s="20"/>
    </row>
    <row r="55" spans="18:39" x14ac:dyDescent="0.3">
      <c r="AE55" s="20"/>
      <c r="AF55" s="20"/>
      <c r="AG55" s="20"/>
      <c r="AH55" s="20"/>
      <c r="AI55" s="20"/>
      <c r="AJ55" s="20"/>
      <c r="AK55" s="20"/>
      <c r="AL55" s="20"/>
      <c r="AM55" s="20"/>
    </row>
    <row r="56" spans="18:39" x14ac:dyDescent="0.3">
      <c r="AE56" s="20"/>
      <c r="AF56" s="20"/>
      <c r="AG56" s="20"/>
      <c r="AH56" s="20"/>
      <c r="AI56" s="20"/>
      <c r="AJ56" s="20"/>
      <c r="AK56" s="20"/>
      <c r="AL56" s="20"/>
      <c r="AM56" s="20"/>
    </row>
    <row r="57" spans="18:39" x14ac:dyDescent="0.3">
      <c r="AE57" s="20"/>
      <c r="AF57" s="20"/>
      <c r="AG57" s="20"/>
      <c r="AH57" s="20"/>
      <c r="AI57" s="20"/>
      <c r="AJ57" s="20"/>
      <c r="AK57" s="20"/>
      <c r="AL57" s="20"/>
      <c r="AM57" s="20"/>
    </row>
    <row r="58" spans="18:39" x14ac:dyDescent="0.3">
      <c r="AE58" s="20"/>
      <c r="AF58" s="20"/>
      <c r="AG58" s="20"/>
      <c r="AH58" s="20"/>
      <c r="AI58" s="20"/>
      <c r="AJ58" s="20"/>
      <c r="AK58" s="20"/>
      <c r="AL58" s="20"/>
      <c r="AM58" s="20"/>
    </row>
    <row r="59" spans="18:39" x14ac:dyDescent="0.3">
      <c r="AE59" s="20"/>
      <c r="AF59" s="20"/>
      <c r="AG59" s="20"/>
      <c r="AH59" s="20"/>
      <c r="AI59" s="20"/>
      <c r="AJ59" s="20"/>
      <c r="AK59" s="20"/>
      <c r="AL59" s="20"/>
      <c r="AM59" s="20"/>
    </row>
    <row r="60" spans="18:39" x14ac:dyDescent="0.3">
      <c r="AE60" s="20"/>
      <c r="AF60" s="20"/>
      <c r="AG60" s="20"/>
      <c r="AH60" s="20"/>
      <c r="AI60" s="20"/>
      <c r="AJ60" s="20"/>
      <c r="AK60" s="20"/>
      <c r="AL60" s="20"/>
      <c r="AM60" s="20"/>
    </row>
    <row r="61" spans="18:39" x14ac:dyDescent="0.3">
      <c r="AE61" s="20"/>
      <c r="AF61" s="20"/>
      <c r="AG61" s="20"/>
      <c r="AH61" s="20"/>
      <c r="AI61" s="20"/>
      <c r="AJ61" s="20"/>
      <c r="AK61" s="20"/>
      <c r="AL61" s="20"/>
      <c r="AM61" s="20"/>
    </row>
  </sheetData>
  <mergeCells count="5">
    <mergeCell ref="B3:D3"/>
    <mergeCell ref="G3:J3"/>
    <mergeCell ref="K3:M3"/>
    <mergeCell ref="O3:Q3"/>
    <mergeCell ref="S3:U3"/>
  </mergeCells>
  <dataValidations count="5">
    <dataValidation type="list" allowBlank="1" showInputMessage="1" showErrorMessage="1" sqref="AF4" xr:uid="{00000000-0002-0000-0400-000000000000}">
      <formula1>$T$9:$T$12</formula1>
    </dataValidation>
    <dataValidation type="list" allowBlank="1" showInputMessage="1" showErrorMessage="1" sqref="AF5" xr:uid="{00000000-0002-0000-0400-000001000000}">
      <formula1>$L$8:$L$15</formula1>
    </dataValidation>
    <dataValidation type="list" allowBlank="1" showInputMessage="1" showErrorMessage="1" sqref="AF6" xr:uid="{00000000-0002-0000-0400-000002000000}">
      <formula1>$P$8:$P$11</formula1>
    </dataValidation>
    <dataValidation type="list" allowBlank="1" showInputMessage="1" showErrorMessage="1" sqref="AF7" xr:uid="{00000000-0002-0000-0400-000003000000}">
      <formula1>$H$8:$H$23</formula1>
    </dataValidation>
    <dataValidation type="list" allowBlank="1" showInputMessage="1" showErrorMessage="1" sqref="AF8" xr:uid="{00000000-0002-0000-0400-000004000000}">
      <formula1>$C$8:$C$15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C Document" ma:contentTypeID="0x0101003F6223A3E74899439952727FE14172B7004E684109464B5E47AB042AE2A005E89E" ma:contentTypeVersion="10" ma:contentTypeDescription="Content Type for Documents with Managed Metadata" ma:contentTypeScope="" ma:versionID="6f7e8dc184d0a9d79130bccd9a2602c8">
  <xsd:schema xmlns:xsd="http://www.w3.org/2001/XMLSchema" xmlns:xs="http://www.w3.org/2001/XMLSchema" xmlns:p="http://schemas.microsoft.com/office/2006/metadata/properties" xmlns:ns2="b8801a7d-23a8-4fa1-81d2-00017f207ba4" xmlns:ns3="3c89f16c-57a9-49fd-b6a7-9d55ba1d3e9a" targetNamespace="http://schemas.microsoft.com/office/2006/metadata/properties" ma:root="true" ma:fieldsID="83fcb511ab89b78231b4c09d319665c2" ns2:_="" ns3:_="">
    <xsd:import namespace="b8801a7d-23a8-4fa1-81d2-00017f207ba4"/>
    <xsd:import namespace="3c89f16c-57a9-49fd-b6a7-9d55ba1d3e9a"/>
    <xsd:element name="properties">
      <xsd:complexType>
        <xsd:sequence>
          <xsd:element name="documentManagement">
            <xsd:complexType>
              <xsd:all>
                <xsd:element ref="ns2:ed3c4bbbf8ff42d6bc37e689b43bed42" minOccurs="0"/>
                <xsd:element ref="ns2:TaxCatchAll" minOccurs="0"/>
                <xsd:element ref="ns2:TaxCatchAllLabel" minOccurs="0"/>
                <xsd:element ref="ns2:TaxKeywordTaxHTField" minOccurs="0"/>
                <xsd:element ref="ns2:MCSensiVersion" minOccurs="0"/>
                <xsd:element ref="ns3:p3e86b8ccc4449e2842d630090ddb91b" minOccurs="0"/>
                <xsd:element ref="ns2:MCConfidentiality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01a7d-23a8-4fa1-81d2-00017f207ba4" elementFormDefault="qualified">
    <xsd:import namespace="http://schemas.microsoft.com/office/2006/documentManagement/types"/>
    <xsd:import namespace="http://schemas.microsoft.com/office/infopath/2007/PartnerControls"/>
    <xsd:element name="ed3c4bbbf8ff42d6bc37e689b43bed42" ma:index="8" nillable="true" ma:taxonomy="true" ma:internalName="ed3c4bbbf8ff42d6bc37e689b43bed42" ma:taxonomyFieldName="MCKnowledgeTag" ma:displayName="Sensi Tag" ma:fieldId="{ed3c4bbb-f8ff-42d6-bc37-e689b43bed42}" ma:sspId="f7f2a0db-d2a4-4c8d-bb5a-94c942d55264" ma:termSetId="7ff91b54-d913-4d18-97ff-c8a827f37ed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616b1cec-8f30-496d-9446-0c3658c52e4c}" ma:internalName="TaxCatchAll" ma:showField="CatchAllData" ma:web="b8801a7d-23a8-4fa1-81d2-00017f207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616b1cec-8f30-496d-9446-0c3658c52e4c}" ma:internalName="TaxCatchAllLabel" ma:readOnly="true" ma:showField="CatchAllDataLabel" ma:web="b8801a7d-23a8-4fa1-81d2-00017f207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My Tag" ma:fieldId="{23f27201-bee3-471e-b2e7-b64fd8b7ca38}" ma:taxonomyMulti="true" ma:sspId="f7f2a0db-d2a4-4c8d-bb5a-94c942d5526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MCSensiVersion" ma:index="14" nillable="true" ma:displayName="Sensi Version" ma:internalName="MCSensiVersion">
      <xsd:simpleType>
        <xsd:restriction base="dms:Text">
          <xsd:maxLength value="255"/>
        </xsd:restriction>
      </xsd:simpleType>
    </xsd:element>
    <xsd:element name="MCConfidentiality" ma:index="17" nillable="true" ma:displayName="Confidentiality" ma:format="Dropdown" ma:internalName="MCConfidentiality">
      <xsd:simpleType>
        <xsd:restriction base="dms:Choice">
          <xsd:enumeration value="D1"/>
          <xsd:enumeration value="D2"/>
          <xsd:enumeration value="D3"/>
          <xsd:enumeration value="D4"/>
          <xsd:enumeration value="D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f16c-57a9-49fd-b6a7-9d55ba1d3e9a" elementFormDefault="qualified">
    <xsd:import namespace="http://schemas.microsoft.com/office/2006/documentManagement/types"/>
    <xsd:import namespace="http://schemas.microsoft.com/office/infopath/2007/PartnerControls"/>
    <xsd:element name="p3e86b8ccc4449e2842d630090ddb91b" ma:index="16" nillable="true" ma:taxonomy="true" ma:internalName="p3e86b8ccc4449e2842d630090ddb91b" ma:taxonomyFieldName="Product_x0020_Tag" ma:displayName="Product Tag" ma:default="" ma:fieldId="{93e86b8c-cc44-49e2-842d-630090ddb91b}" ma:sspId="f7f2a0db-d2a4-4c8d-bb5a-94c942d55264" ma:termSetId="71356af0-0f53-45d5-9681-fb89f63ff5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3e86b8ccc4449e2842d630090ddb91b xmlns="3c89f16c-57a9-49fd-b6a7-9d55ba1d3e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SLF3x</TermName>
          <TermId xmlns="http://schemas.microsoft.com/office/infopath/2007/PartnerControls">a06b7543-ff1c-4732-af3b-95eff676a3bf</TermId>
        </TermInfo>
      </Terms>
    </p3e86b8ccc4449e2842d630090ddb91b>
    <TaxKeywordTaxHTField xmlns="b8801a7d-23a8-4fa1-81d2-00017f207ba4">
      <Terms xmlns="http://schemas.microsoft.com/office/infopath/2007/PartnerControls"/>
    </TaxKeywordTaxHTField>
    <MCConfidentiality xmlns="b8801a7d-23a8-4fa1-81d2-00017f207ba4">D1</MCConfidentiality>
    <ed3c4bbbf8ff42d6bc37e689b43bed42 xmlns="b8801a7d-23a8-4fa1-81d2-00017f207b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Software</TermName>
          <TermId xmlns="http://schemas.microsoft.com/office/infopath/2007/PartnerControls">c3d85816-c87f-4d20-864d-63fc9fdbaff1</TermId>
        </TermInfo>
      </Terms>
    </ed3c4bbbf8ff42d6bc37e689b43bed42>
    <MCSensiVersion xmlns="b8801a7d-23a8-4fa1-81d2-00017f207ba4">1.0</MCSensiVersion>
    <TaxCatchAll xmlns="b8801a7d-23a8-4fa1-81d2-00017f207ba4">
      <Value>52</Value>
      <Value>100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4436E-1940-4E32-9C9B-A59C216537D2}"/>
</file>

<file path=customXml/itemProps2.xml><?xml version="1.0" encoding="utf-8"?>
<ds:datastoreItem xmlns:ds="http://schemas.openxmlformats.org/officeDocument/2006/customXml" ds:itemID="{B075DD4C-1DA7-4F33-9BEC-62F316B74ABC}"/>
</file>

<file path=customXml/itemProps3.xml><?xml version="1.0" encoding="utf-8"?>
<ds:datastoreItem xmlns:ds="http://schemas.openxmlformats.org/officeDocument/2006/customXml" ds:itemID="{AB7AC0ED-E517-4502-ACBB-90C3B1C6F9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Heater Management</vt:lpstr>
    </vt:vector>
  </TitlesOfParts>
  <Company>Sensirion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Auto-Heater-Management_Tool</dc:title>
  <dc:creator>nsaratz</dc:creator>
  <cp:keywords/>
  <cp:lastModifiedBy>Patrick Reith</cp:lastModifiedBy>
  <dcterms:created xsi:type="dcterms:W3CDTF">2017-04-16T15:32:03Z</dcterms:created>
  <dcterms:modified xsi:type="dcterms:W3CDTF">2022-07-01T08:20:59Z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0x0101003F6223A3E74899439952727FE14172B7004E684109464B5E47AB042AE2A005E89E</vt:lpwstr>
  </property>
  <property fmtid="{D5CDD505-2E9C-101B-9397-08002B2CF9AE}" pid="3" name="TaxKeyword">
    <vt:lpwstr/>
  </property>
  <property fmtid="{D5CDD505-2E9C-101B-9397-08002B2CF9AE}" pid="4" name="Product Tag">
    <vt:lpwstr>52;#SLF3x|a06b7543-ff1c-4732-af3b-95eff676a3bf</vt:lpwstr>
  </property>
  <property fmtid="{D5CDD505-2E9C-101B-9397-08002B2CF9AE}" pid="5" name="MCKnowledgeTag">
    <vt:lpwstr>100;#Software|c3d85816-c87f-4d20-864d-63fc9fdbaff1</vt:lpwstr>
  </property>
  <property fmtid="{D5CDD505-2E9C-101B-9397-08002B2CF9AE}" pid="6" name="Order">
    <vt:r8>229700</vt:r8>
  </property>
</Properties>
</file>